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RO\Wonen\Vereveningsfonds\berekeningen + grondprijzen - grondbeleid\"/>
    </mc:Choice>
  </mc:AlternateContent>
  <xr:revisionPtr revIDLastSave="0" documentId="13_ncr:1_{6CEA77DE-FEB1-4B16-B5C6-C58E6C8A02AE}" xr6:coauthVersionLast="47" xr6:coauthVersionMax="47" xr10:uidLastSave="{00000000-0000-0000-0000-000000000000}"/>
  <bookViews>
    <workbookView xWindow="-110" yWindow="-110" windowWidth="19420" windowHeight="11500" activeTab="2" xr2:uid="{CAD12B0C-C36A-4A89-B1F6-83B089A67B96}"/>
  </bookViews>
  <sheets>
    <sheet name="rekentool totaal" sheetId="1" r:id="rId1"/>
    <sheet name="berekening afdracht" sheetId="2" r:id="rId2"/>
    <sheet name="berekening subsidi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6" i="1"/>
  <c r="E24" i="1"/>
  <c r="E22" i="1"/>
  <c r="B21" i="3"/>
  <c r="B21" i="2"/>
  <c r="A21" i="3"/>
  <c r="A24" i="3"/>
  <c r="A21" i="2"/>
  <c r="A24" i="2"/>
  <c r="G23" i="1"/>
  <c r="D22" i="2"/>
  <c r="D22" i="3"/>
  <c r="B37" i="3" s="1"/>
  <c r="B39" i="1"/>
  <c r="E39" i="1"/>
  <c r="D25" i="3" l="1"/>
  <c r="D25" i="2"/>
  <c r="D24" i="3"/>
  <c r="D24" i="2"/>
  <c r="D20" i="3"/>
  <c r="B20" i="3"/>
  <c r="B22" i="3"/>
  <c r="B23" i="3"/>
  <c r="B24" i="3"/>
  <c r="B25" i="3"/>
  <c r="B26" i="3"/>
  <c r="B27" i="3"/>
  <c r="D20" i="2"/>
  <c r="B20" i="2"/>
  <c r="B22" i="2"/>
  <c r="B23" i="2"/>
  <c r="B24" i="2"/>
  <c r="B25" i="2"/>
  <c r="B26" i="2"/>
  <c r="B27" i="2"/>
  <c r="B40" i="1"/>
  <c r="B38" i="1"/>
  <c r="B28" i="3"/>
  <c r="B40" i="3" s="1"/>
  <c r="C39" i="3" s="1"/>
  <c r="C28" i="3"/>
  <c r="D28" i="3"/>
  <c r="E28" i="3"/>
  <c r="E29" i="3"/>
  <c r="A7" i="3"/>
  <c r="B7" i="3"/>
  <c r="F20" i="3" s="1"/>
  <c r="A8" i="3"/>
  <c r="B8" i="3"/>
  <c r="F22" i="3" s="1"/>
  <c r="A9" i="3"/>
  <c r="B9" i="3"/>
  <c r="F23" i="3" s="1"/>
  <c r="A10" i="3"/>
  <c r="B10" i="3"/>
  <c r="A11" i="3"/>
  <c r="B11" i="3"/>
  <c r="F25" i="3" s="1"/>
  <c r="A12" i="3"/>
  <c r="B12" i="3"/>
  <c r="F26" i="3" s="1"/>
  <c r="A13" i="3"/>
  <c r="B13" i="3"/>
  <c r="F27" i="3" s="1"/>
  <c r="A7" i="2"/>
  <c r="B7" i="2"/>
  <c r="A8" i="2"/>
  <c r="B8" i="2"/>
  <c r="A9" i="2"/>
  <c r="B9" i="2"/>
  <c r="A10" i="2"/>
  <c r="B10" i="2"/>
  <c r="F21" i="2" s="1"/>
  <c r="A11" i="2"/>
  <c r="B11" i="2"/>
  <c r="A12" i="2"/>
  <c r="B12" i="2"/>
  <c r="A13" i="2"/>
  <c r="B13" i="2"/>
  <c r="A29" i="1"/>
  <c r="A28" i="1"/>
  <c r="A27" i="1"/>
  <c r="A25" i="1"/>
  <c r="A24" i="1"/>
  <c r="A22" i="1"/>
  <c r="B38" i="3"/>
  <c r="B36" i="3"/>
  <c r="D28" i="2"/>
  <c r="B28" i="2"/>
  <c r="F27" i="2"/>
  <c r="F26" i="2"/>
  <c r="F25" i="2"/>
  <c r="F24" i="2"/>
  <c r="F23" i="2"/>
  <c r="F22" i="2"/>
  <c r="F20" i="2"/>
  <c r="F28" i="2" s="1"/>
  <c r="B30" i="1"/>
  <c r="B42" i="1" s="1"/>
  <c r="C41" i="1" s="1"/>
  <c r="E30" i="1"/>
  <c r="G26" i="1"/>
  <c r="F31" i="2" l="1"/>
  <c r="A38" i="1"/>
  <c r="A20" i="3"/>
  <c r="A20" i="2"/>
  <c r="A39" i="1"/>
  <c r="A22" i="3"/>
  <c r="A22" i="2"/>
  <c r="A23" i="3"/>
  <c r="A23" i="2"/>
  <c r="A25" i="3"/>
  <c r="A25" i="2"/>
  <c r="A26" i="3"/>
  <c r="A26" i="2"/>
  <c r="A27" i="3"/>
  <c r="A27" i="2"/>
  <c r="F24" i="3"/>
  <c r="F21" i="3"/>
  <c r="A37" i="3"/>
  <c r="A36" i="3"/>
  <c r="B41" i="1"/>
  <c r="E38" i="1"/>
  <c r="E40" i="1"/>
  <c r="F28" i="3"/>
  <c r="F31" i="3" s="1"/>
  <c r="C28" i="2"/>
  <c r="E28" i="2" s="1"/>
  <c r="E29" i="2"/>
  <c r="F32" i="2" s="1"/>
  <c r="B39" i="3"/>
  <c r="G29" i="1"/>
  <c r="G28" i="1"/>
  <c r="G27" i="1"/>
  <c r="G25" i="1"/>
  <c r="G24" i="1"/>
  <c r="G22" i="1"/>
  <c r="G30" i="1" s="1"/>
  <c r="E41" i="1" l="1"/>
  <c r="F39" i="1"/>
  <c r="G39" i="1" s="1"/>
  <c r="D39" i="3"/>
  <c r="E37" i="3" l="1"/>
  <c r="F37" i="3" s="1"/>
  <c r="F38" i="1"/>
  <c r="G38" i="1" s="1"/>
  <c r="F40" i="1"/>
  <c r="G40" i="1" s="1"/>
  <c r="E36" i="3"/>
  <c r="F36" i="3" s="1"/>
  <c r="E38" i="3"/>
  <c r="F38" i="3" s="1"/>
  <c r="F43" i="3"/>
  <c r="F44" i="3" s="1"/>
  <c r="F45" i="3" s="1"/>
  <c r="F42" i="3" s="1"/>
  <c r="C30" i="1"/>
  <c r="F30" i="1" l="1"/>
  <c r="F31" i="1" s="1"/>
  <c r="G33" i="1"/>
  <c r="G44" i="1" l="1"/>
  <c r="G45" i="1" s="1"/>
</calcChain>
</file>

<file path=xl/sharedStrings.xml><?xml version="1.0" encoding="utf-8"?>
<sst xmlns="http://schemas.openxmlformats.org/spreadsheetml/2006/main" count="85" uniqueCount="47">
  <si>
    <t>verevening per woningbouwproject</t>
  </si>
  <si>
    <t>afdracht sociale huur</t>
  </si>
  <si>
    <t>woningtype</t>
  </si>
  <si>
    <t>twee onder een kap woning</t>
  </si>
  <si>
    <t>aantal totaal</t>
  </si>
  <si>
    <t>aantal volgens de norm</t>
  </si>
  <si>
    <t>norm</t>
  </si>
  <si>
    <t>Rijwoning</t>
  </si>
  <si>
    <t>bijdrage sociale huur</t>
  </si>
  <si>
    <t>verschil grondwaarde</t>
  </si>
  <si>
    <t>som verschil grondwaarde sociale huur - markt</t>
  </si>
  <si>
    <t>afdracht of bijdrage sociale huur</t>
  </si>
  <si>
    <t>aantal sociale huur</t>
  </si>
  <si>
    <t>in te vullen velden:</t>
  </si>
  <si>
    <t>geel</t>
  </si>
  <si>
    <t>surplus</t>
  </si>
  <si>
    <t>tekort</t>
  </si>
  <si>
    <t>grondgebonden woning</t>
  </si>
  <si>
    <t>grondgebonden betaalbaar</t>
  </si>
  <si>
    <t>sociale huur tov markt/betaalbaar</t>
  </si>
  <si>
    <t>tekort sociale huur</t>
  </si>
  <si>
    <t>subsidie sociale huur</t>
  </si>
  <si>
    <t>verdeling subsidie</t>
  </si>
  <si>
    <t>project</t>
  </si>
  <si>
    <t>tekort sociale huur in het project</t>
  </si>
  <si>
    <t>appartement tot 65 m2 GO</t>
  </si>
  <si>
    <t>appartement 130 of meer m2 GO</t>
  </si>
  <si>
    <t>appartement 65 tot 130 m2 GO</t>
  </si>
  <si>
    <t>Vrijstaande woning</t>
  </si>
  <si>
    <t>totaal sociale huur</t>
  </si>
  <si>
    <t>totaal woningen in project</t>
  </si>
  <si>
    <t>geen</t>
  </si>
  <si>
    <t>betaalbare koop of middeldure huur</t>
  </si>
  <si>
    <t>Voor woningbouwprojecten in het centrum en voor woningbouwprojecten elders in Houten met maximaal 19 woningen is het mogelijk om met een afdracht van de verplichting voor sociale huur af te wijken</t>
  </si>
  <si>
    <t>appartement betaalbaar 65 m2 GO of meer</t>
  </si>
  <si>
    <t>verevening per woningbouwproject: rekenhulp</t>
  </si>
  <si>
    <t>Met deze rekenhulp kan de hoogte van de mogelijke subsidie berekend worden, bij realisatie van meer dan 30% sociale huur, indien een afwijking van de verplichting voor 30% sociale huur mogelijk is, kan ook de hoogte van de afdracht berekend worden. Aan de berekeningen kunnnen geen rechten worden ontleend.</t>
  </si>
  <si>
    <t xml:space="preserve">Voor een woningbouwproject wordt het aantal sociale huurwoningen berekend dat volgens de norm van 30% gerealiseerd moet worden. Hierover wordt geen subsidie verleend. Voor extra sociale huurwoningen boven de norm van 30% is subsidie mogelijk. </t>
  </si>
  <si>
    <t>aantal sociale huur &lt;= totaal</t>
  </si>
  <si>
    <t>aantal sociale huur (indien van toepassing getal invullen)</t>
  </si>
  <si>
    <t>aantal woningen (indien van toepassing getal invullen)</t>
  </si>
  <si>
    <t xml:space="preserve">Indien in kolom D meer woningen staan ingevuld dan in kolom B is dit in kolom E gecorrigeerd: het aantal sociale huurwoningen van een bepaald type kan niet hoger zijn dan het aantal woningen van dat type. </t>
  </si>
  <si>
    <t>Dit tabblad is het invoerblad en bevat het overzicht. In de volgende tabbladen is de bereking van de afdracht, dan wel de subsidie, samengevat. Meer informatie over de berekening vindt u in de artikelen en de toelichting in 'Nadere regels vereveningsverordening sociale huur gemeente Houten 2025'. Deze kunt u vinden op onze website, of door in uw zoekmachine te zoeken op 'bekendmakingen'. Via 'uitgebreid zoeken' kunt u binnen de bekendmakingen van de gemeente Houten deze nadere regels vinden.</t>
  </si>
  <si>
    <t>gemiddelde grondwaardeverschil met sociale huur</t>
  </si>
  <si>
    <t>De afdracht wordt berekend door het gemiddelde grondwaardeverschil met sociale huur (F31) te vermenigvuldigen met het tekort aan sociale huurwoningen (E28)</t>
  </si>
  <si>
    <t>gemiddelde subsidie per extra sociale huurwoning</t>
  </si>
  <si>
    <t xml:space="preserve">De subsidie wordt berekend door de subsidie per woning, uitgesplitst naar woningtype, te middelen (F42) en dit te vermenigvuldigen met het aantal extra sociale huurwoningen (D39)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</si>
</sst>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 &quot;€&quot;\ * #,##0_ ;_ &quot;€&quot;\ * \-#,##0_ ;_ &quot;€&quot;\ * &quot;-&quot;_ ;_ @_ "/>
    <numFmt numFmtId="44" formatCode="_ &quot;€&quot;\ * #,##0.00_ ;_ &quot;€&quot;\ * \-#,##0.00_ ;_ &quot;€&quot;\ * &quot;-&quot;??_ ;_ @_ "/>
    <numFmt numFmtId="164" formatCode="&quot;€&quot;\ #,##0"/>
    <numFmt numFmtId="165" formatCode="_ &quot;€&quot;\ * #,##0_ ;_ &quot;€&quot;\ * \-#,##0_ ;_ &quot;€&quot;\ * &quot;-&quot;??_ ;_ @_ "/>
    <numFmt numFmtId="166" formatCode="0.0%"/>
    <numFmt numFmtId="167" formatCode="0.0"/>
  </numFmts>
  <fonts count="6" x14ac:knownFonts="1">
    <font>
      <sz val="10"/>
      <color theme="1"/>
      <name val="Arial"/>
      <family val="2"/>
    </font>
    <font>
      <sz val="10"/>
      <color theme="1"/>
      <name val="Arial"/>
      <family val="2"/>
    </font>
    <font>
      <b/>
      <sz val="10"/>
      <color theme="1"/>
      <name val="Arial"/>
      <family val="2"/>
    </font>
    <font>
      <b/>
      <sz val="14"/>
      <color theme="1"/>
      <name val="Arial"/>
      <family val="2"/>
    </font>
    <font>
      <b/>
      <sz val="11"/>
      <color theme="1"/>
      <name val="Arial"/>
      <family val="2"/>
    </font>
    <font>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s>
  <borders count="26">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medium">
        <color indexed="64"/>
      </top>
      <bottom style="medium">
        <color indexed="64"/>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Dashed">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mediumDashed">
        <color indexed="64"/>
      </top>
      <bottom/>
      <diagonal/>
    </border>
    <border>
      <left/>
      <right style="double">
        <color indexed="64"/>
      </right>
      <top style="medium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0" fillId="0" borderId="1" xfId="0" applyBorder="1"/>
    <xf numFmtId="0" fontId="0" fillId="0" borderId="0" xfId="0" applyAlignment="1">
      <alignment wrapText="1"/>
    </xf>
    <xf numFmtId="6" fontId="0" fillId="0" borderId="0" xfId="0" applyNumberFormat="1"/>
    <xf numFmtId="164" fontId="0" fillId="0" borderId="0" xfId="0" applyNumberFormat="1"/>
    <xf numFmtId="165" fontId="0" fillId="0" borderId="0" xfId="1" applyNumberFormat="1" applyFont="1"/>
    <xf numFmtId="9" fontId="0" fillId="0" borderId="2" xfId="0" applyNumberForma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0" borderId="7" xfId="0" applyNumberFormat="1" applyBorder="1"/>
    <xf numFmtId="165" fontId="0" fillId="0" borderId="7" xfId="1" applyNumberFormat="1" applyFont="1" applyBorder="1"/>
    <xf numFmtId="0" fontId="0" fillId="3" borderId="8" xfId="0" applyFill="1" applyBorder="1"/>
    <xf numFmtId="165" fontId="0" fillId="3" borderId="7" xfId="1" applyNumberFormat="1" applyFont="1" applyFill="1" applyBorder="1"/>
    <xf numFmtId="0" fontId="0" fillId="0" borderId="9" xfId="0" applyBorder="1"/>
    <xf numFmtId="0" fontId="0" fillId="0" borderId="10" xfId="0" applyBorder="1"/>
    <xf numFmtId="0" fontId="0" fillId="0" borderId="11" xfId="0" applyBorder="1"/>
    <xf numFmtId="0" fontId="0" fillId="0" borderId="14" xfId="0" applyBorder="1"/>
    <xf numFmtId="0" fontId="2" fillId="0" borderId="0" xfId="0" applyFont="1"/>
    <xf numFmtId="0" fontId="0" fillId="2" borderId="2" xfId="0" applyFill="1" applyBorder="1" applyAlignment="1">
      <alignment horizontal="center"/>
    </xf>
    <xf numFmtId="0" fontId="0" fillId="0" borderId="15" xfId="0" applyBorder="1"/>
    <xf numFmtId="0" fontId="0" fillId="0" borderId="18" xfId="0" applyBorder="1"/>
    <xf numFmtId="164" fontId="0" fillId="0" borderId="19" xfId="0" applyNumberFormat="1" applyBorder="1"/>
    <xf numFmtId="0" fontId="0" fillId="0" borderId="16" xfId="0" applyBorder="1" applyAlignment="1">
      <alignment wrapText="1"/>
    </xf>
    <xf numFmtId="0" fontId="0" fillId="0" borderId="12" xfId="0" applyBorder="1" applyAlignment="1">
      <alignment wrapText="1"/>
    </xf>
    <xf numFmtId="0" fontId="0" fillId="0" borderId="12" xfId="0" applyBorder="1" applyAlignment="1">
      <alignment vertical="top" wrapText="1"/>
    </xf>
    <xf numFmtId="0" fontId="0" fillId="0" borderId="17" xfId="0" applyBorder="1" applyAlignment="1">
      <alignment wrapText="1"/>
    </xf>
    <xf numFmtId="0" fontId="0" fillId="3" borderId="0" xfId="0" applyFill="1"/>
    <xf numFmtId="0" fontId="0" fillId="0" borderId="0" xfId="0" applyAlignment="1">
      <alignment vertical="top" wrapText="1"/>
    </xf>
    <xf numFmtId="2" fontId="0" fillId="0" borderId="0" xfId="0" applyNumberFormat="1"/>
    <xf numFmtId="166" fontId="0" fillId="3" borderId="0" xfId="2" applyNumberFormat="1" applyFont="1" applyFill="1" applyBorder="1"/>
    <xf numFmtId="0" fontId="2" fillId="0" borderId="8" xfId="0" applyFont="1" applyBorder="1"/>
    <xf numFmtId="165" fontId="2" fillId="0" borderId="7" xfId="1" applyNumberFormat="1" applyFont="1" applyFill="1" applyBorder="1"/>
    <xf numFmtId="166" fontId="0" fillId="0" borderId="0" xfId="2" applyNumberFormat="1" applyFont="1" applyFill="1" applyBorder="1"/>
    <xf numFmtId="0" fontId="0" fillId="0" borderId="2" xfId="0" applyBorder="1" applyAlignment="1">
      <alignment horizontal="center"/>
    </xf>
    <xf numFmtId="0" fontId="0" fillId="0" borderId="0" xfId="0" applyAlignment="1">
      <alignment horizontal="center" vertical="center"/>
    </xf>
    <xf numFmtId="165" fontId="1" fillId="0" borderId="7" xfId="1" applyNumberFormat="1" applyFont="1" applyFill="1" applyBorder="1"/>
    <xf numFmtId="42" fontId="0" fillId="0" borderId="7" xfId="0" applyNumberFormat="1" applyBorder="1"/>
    <xf numFmtId="164" fontId="0" fillId="0" borderId="0" xfId="1" applyNumberFormat="1" applyFont="1"/>
    <xf numFmtId="0" fontId="2" fillId="4" borderId="14" xfId="0" applyFont="1" applyFill="1" applyBorder="1"/>
    <xf numFmtId="0" fontId="2" fillId="4" borderId="21" xfId="0" applyFont="1" applyFill="1" applyBorder="1"/>
    <xf numFmtId="165" fontId="2" fillId="4" borderId="2" xfId="1" applyNumberFormat="1" applyFont="1" applyFill="1" applyBorder="1"/>
    <xf numFmtId="165" fontId="2" fillId="4" borderId="2" xfId="0" applyNumberFormat="1" applyFont="1" applyFill="1" applyBorder="1"/>
    <xf numFmtId="0" fontId="3" fillId="0" borderId="0" xfId="0" applyFont="1"/>
    <xf numFmtId="0" fontId="0" fillId="0" borderId="20"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xf>
    <xf numFmtId="2" fontId="0" fillId="0" borderId="21" xfId="0" applyNumberFormat="1" applyBorder="1"/>
    <xf numFmtId="164" fontId="0" fillId="0" borderId="2" xfId="0" applyNumberFormat="1" applyBorder="1"/>
    <xf numFmtId="167" fontId="0" fillId="0" borderId="21" xfId="0" applyNumberFormat="1" applyBorder="1"/>
    <xf numFmtId="0" fontId="4" fillId="0" borderId="0" xfId="0" applyFont="1" applyAlignment="1">
      <alignment wrapText="1"/>
    </xf>
    <xf numFmtId="0" fontId="5" fillId="0" borderId="0" xfId="0" applyFont="1" applyAlignment="1">
      <alignment wrapText="1"/>
    </xf>
    <xf numFmtId="0" fontId="0" fillId="3" borderId="0" xfId="0" applyFill="1" applyAlignment="1">
      <alignment wrapText="1"/>
    </xf>
    <xf numFmtId="0" fontId="0" fillId="0" borderId="0" xfId="0" applyAlignment="1">
      <alignment wrapText="1"/>
    </xf>
    <xf numFmtId="0" fontId="0" fillId="3" borderId="4" xfId="0" applyFill="1" applyBorder="1" applyAlignment="1">
      <alignment wrapText="1"/>
    </xf>
    <xf numFmtId="0" fontId="0" fillId="3" borderId="13" xfId="0" applyFill="1" applyBorder="1" applyAlignment="1">
      <alignment wrapText="1"/>
    </xf>
    <xf numFmtId="0" fontId="2" fillId="0" borderId="14" xfId="0" applyFont="1" applyBorder="1" applyAlignment="1">
      <alignment wrapText="1"/>
    </xf>
    <xf numFmtId="0" fontId="0" fillId="0" borderId="21" xfId="0" applyBorder="1" applyAlignment="1">
      <alignment wrapText="1"/>
    </xf>
    <xf numFmtId="0" fontId="0" fillId="0" borderId="2" xfId="0" applyBorder="1" applyAlignment="1">
      <alignment wrapText="1"/>
    </xf>
    <xf numFmtId="0" fontId="2" fillId="0" borderId="21" xfId="0" applyFont="1" applyBorder="1" applyAlignment="1">
      <alignment wrapText="1"/>
    </xf>
    <xf numFmtId="0" fontId="2" fillId="0" borderId="2" xfId="0" applyFont="1" applyBorder="1" applyAlignment="1">
      <alignment wrapText="1"/>
    </xf>
    <xf numFmtId="0" fontId="0" fillId="2" borderId="0" xfId="0" applyFill="1" applyAlignment="1" applyProtection="1">
      <alignment horizontal="center"/>
      <protection locked="0"/>
    </xf>
    <xf numFmtId="0" fontId="0" fillId="2" borderId="15" xfId="0" applyFill="1" applyBorder="1" applyAlignment="1" applyProtection="1">
      <alignment horizontal="center"/>
      <protection locked="0"/>
    </xf>
    <xf numFmtId="0" fontId="0" fillId="2" borderId="1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14" xfId="0" applyBorder="1" applyAlignment="1">
      <alignment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4078-18FF-47D7-B529-AE7F831489BD}">
  <dimension ref="A1:H47"/>
  <sheetViews>
    <sheetView topLeftCell="A17" workbookViewId="0">
      <selection activeCell="D24" sqref="D24"/>
    </sheetView>
  </sheetViews>
  <sheetFormatPr defaultRowHeight="12.5" x14ac:dyDescent="0.25"/>
  <cols>
    <col min="1" max="1" width="37.26953125" customWidth="1"/>
    <col min="2" max="2" width="15.1796875" customWidth="1"/>
    <col min="3" max="3" width="12" customWidth="1"/>
    <col min="4" max="4" width="14.453125" customWidth="1"/>
    <col min="5" max="5" width="14.81640625" customWidth="1"/>
    <col min="6" max="6" width="12.453125" customWidth="1"/>
    <col min="7" max="7" width="18.54296875" customWidth="1"/>
    <col min="8" max="8" width="2.453125" customWidth="1"/>
    <col min="11" max="11" width="65.1796875" customWidth="1"/>
  </cols>
  <sheetData>
    <row r="1" spans="1:7" ht="18" x14ac:dyDescent="0.4">
      <c r="A1" s="46" t="s">
        <v>35</v>
      </c>
    </row>
    <row r="2" spans="1:7" ht="18" x14ac:dyDescent="0.4">
      <c r="A2" s="46"/>
    </row>
    <row r="3" spans="1:7" ht="41.15" customHeight="1" x14ac:dyDescent="0.3">
      <c r="A3" s="57" t="s">
        <v>36</v>
      </c>
      <c r="B3" s="58"/>
      <c r="C3" s="58"/>
      <c r="D3" s="58"/>
      <c r="E3" s="58"/>
      <c r="F3" s="58"/>
      <c r="G3" s="58"/>
    </row>
    <row r="4" spans="1:7" ht="13.5" thickBot="1" x14ac:dyDescent="0.35">
      <c r="A4" s="21"/>
    </row>
    <row r="5" spans="1:7" ht="13" thickBot="1" x14ac:dyDescent="0.3">
      <c r="A5" s="20" t="s">
        <v>13</v>
      </c>
      <c r="B5" s="22" t="s">
        <v>14</v>
      </c>
    </row>
    <row r="6" spans="1:7" ht="52" customHeight="1" x14ac:dyDescent="0.25">
      <c r="A6" s="59" t="s">
        <v>42</v>
      </c>
      <c r="B6" s="60"/>
      <c r="C6" s="60"/>
      <c r="D6" s="60"/>
      <c r="E6" s="60"/>
      <c r="F6" s="60"/>
      <c r="G6" s="60"/>
    </row>
    <row r="8" spans="1:7" ht="33" customHeight="1" x14ac:dyDescent="0.25">
      <c r="A8" t="s">
        <v>9</v>
      </c>
      <c r="B8" s="2" t="s">
        <v>19</v>
      </c>
      <c r="C8" s="2"/>
      <c r="D8" s="2"/>
      <c r="E8" s="2"/>
    </row>
    <row r="10" spans="1:7" x14ac:dyDescent="0.25">
      <c r="A10" s="1" t="s">
        <v>25</v>
      </c>
      <c r="B10" s="41">
        <v>35000</v>
      </c>
      <c r="C10" s="5"/>
      <c r="D10" s="5"/>
    </row>
    <row r="11" spans="1:7" x14ac:dyDescent="0.25">
      <c r="A11" s="1" t="s">
        <v>27</v>
      </c>
      <c r="B11" s="41">
        <v>70000</v>
      </c>
      <c r="C11" s="5"/>
      <c r="D11" s="5"/>
    </row>
    <row r="12" spans="1:7" x14ac:dyDescent="0.25">
      <c r="A12" s="1" t="s">
        <v>26</v>
      </c>
      <c r="B12" s="41">
        <v>130000</v>
      </c>
      <c r="C12" s="5"/>
      <c r="D12" s="5"/>
    </row>
    <row r="13" spans="1:7" x14ac:dyDescent="0.25">
      <c r="A13" t="s">
        <v>32</v>
      </c>
      <c r="B13" s="41">
        <v>40000</v>
      </c>
      <c r="C13" s="5"/>
      <c r="D13" s="5"/>
    </row>
    <row r="14" spans="1:7" x14ac:dyDescent="0.25">
      <c r="A14" t="s">
        <v>7</v>
      </c>
      <c r="B14" s="4">
        <v>85000</v>
      </c>
      <c r="C14" s="4"/>
      <c r="D14" s="4"/>
    </row>
    <row r="15" spans="1:7" x14ac:dyDescent="0.25">
      <c r="A15" t="s">
        <v>3</v>
      </c>
      <c r="B15" s="4">
        <v>130000</v>
      </c>
      <c r="C15" s="4"/>
      <c r="D15" s="4"/>
    </row>
    <row r="16" spans="1:7" x14ac:dyDescent="0.25">
      <c r="A16" t="s">
        <v>28</v>
      </c>
      <c r="B16" s="4">
        <v>250000</v>
      </c>
      <c r="C16" s="4"/>
      <c r="D16" s="4"/>
    </row>
    <row r="17" spans="1:8" ht="13" thickBot="1" x14ac:dyDescent="0.3">
      <c r="B17" s="4"/>
      <c r="C17" s="4"/>
      <c r="D17" s="4"/>
    </row>
    <row r="18" spans="1:8" ht="13.5" thickTop="1" thickBot="1" x14ac:dyDescent="0.3">
      <c r="A18" s="7" t="s">
        <v>11</v>
      </c>
      <c r="B18" s="8"/>
      <c r="C18" s="8"/>
      <c r="D18" s="61" t="s">
        <v>41</v>
      </c>
      <c r="E18" s="61"/>
      <c r="F18" s="8"/>
      <c r="G18" s="9"/>
    </row>
    <row r="19" spans="1:8" ht="13" thickBot="1" x14ac:dyDescent="0.3">
      <c r="A19" s="10" t="s">
        <v>6</v>
      </c>
      <c r="B19" s="6">
        <v>0.3</v>
      </c>
      <c r="D19" s="59"/>
      <c r="E19" s="59"/>
      <c r="G19" s="11"/>
    </row>
    <row r="20" spans="1:8" ht="49" customHeight="1" thickBot="1" x14ac:dyDescent="0.3">
      <c r="A20" s="12"/>
      <c r="D20" s="62"/>
      <c r="E20" s="62"/>
      <c r="G20" s="11"/>
    </row>
    <row r="21" spans="1:8" ht="50" customHeight="1" thickBot="1" x14ac:dyDescent="0.3">
      <c r="A21" s="26" t="s">
        <v>2</v>
      </c>
      <c r="B21" s="27" t="s">
        <v>40</v>
      </c>
      <c r="C21" s="27" t="s">
        <v>5</v>
      </c>
      <c r="D21" s="27" t="s">
        <v>39</v>
      </c>
      <c r="E21" s="27" t="s">
        <v>38</v>
      </c>
      <c r="F21" s="28" t="s">
        <v>16</v>
      </c>
      <c r="G21" s="29" t="s">
        <v>10</v>
      </c>
    </row>
    <row r="22" spans="1:8" ht="13" thickBot="1" x14ac:dyDescent="0.3">
      <c r="A22" s="12" t="str">
        <f>+A10</f>
        <v>appartement tot 65 m2 GO</v>
      </c>
      <c r="B22" s="68"/>
      <c r="D22" s="68"/>
      <c r="E22" s="47">
        <f>IF(D22 &gt;= B22,B22,D22)</f>
        <v>0</v>
      </c>
      <c r="G22" s="13">
        <f>+B22*B10</f>
        <v>0</v>
      </c>
      <c r="H22" s="3"/>
    </row>
    <row r="23" spans="1:8" ht="13" thickBot="1" x14ac:dyDescent="0.3">
      <c r="A23" s="12" t="s">
        <v>34</v>
      </c>
      <c r="B23" s="68"/>
      <c r="E23" s="38"/>
      <c r="G23" s="13">
        <f>+B23*B13</f>
        <v>0</v>
      </c>
      <c r="H23" s="3"/>
    </row>
    <row r="24" spans="1:8" ht="13" thickBot="1" x14ac:dyDescent="0.3">
      <c r="A24" s="12" t="str">
        <f t="shared" ref="A24:A29" si="0">+A11</f>
        <v>appartement 65 tot 130 m2 GO</v>
      </c>
      <c r="B24" s="68"/>
      <c r="D24" s="68"/>
      <c r="E24" s="47">
        <f>IF(D24 &gt;= B24,B24,D24)</f>
        <v>0</v>
      </c>
      <c r="G24" s="13">
        <f>+B24*B11</f>
        <v>0</v>
      </c>
    </row>
    <row r="25" spans="1:8" ht="13" thickBot="1" x14ac:dyDescent="0.3">
      <c r="A25" s="12" t="str">
        <f t="shared" si="0"/>
        <v>appartement 130 of meer m2 GO</v>
      </c>
      <c r="B25" s="68"/>
      <c r="E25" s="38"/>
      <c r="G25" s="13">
        <f t="shared" ref="G25:G29" si="1">+B25*B12</f>
        <v>0</v>
      </c>
    </row>
    <row r="26" spans="1:8" x14ac:dyDescent="0.25">
      <c r="A26" s="24" t="s">
        <v>18</v>
      </c>
      <c r="B26" s="69"/>
      <c r="C26" s="23"/>
      <c r="D26" s="70"/>
      <c r="E26" s="51">
        <f>IF(D26 &gt;= B26,B26,D26)</f>
        <v>0</v>
      </c>
      <c r="F26" s="23"/>
      <c r="G26" s="25">
        <f t="shared" si="1"/>
        <v>0</v>
      </c>
    </row>
    <row r="27" spans="1:8" ht="13" thickBot="1" x14ac:dyDescent="0.3">
      <c r="A27" s="12" t="str">
        <f t="shared" si="0"/>
        <v>Rijwoning</v>
      </c>
      <c r="B27" s="68"/>
      <c r="D27" s="71"/>
      <c r="E27" s="52">
        <f>IF(D27 &gt;= B27,B27,D27)</f>
        <v>0</v>
      </c>
      <c r="G27" s="13">
        <f t="shared" si="1"/>
        <v>0</v>
      </c>
    </row>
    <row r="28" spans="1:8" x14ac:dyDescent="0.25">
      <c r="A28" s="12" t="str">
        <f t="shared" si="0"/>
        <v>twee onder een kap woning</v>
      </c>
      <c r="B28" s="68"/>
      <c r="D28" s="38"/>
      <c r="E28" s="38"/>
      <c r="G28" s="13">
        <f t="shared" si="1"/>
        <v>0</v>
      </c>
    </row>
    <row r="29" spans="1:8" ht="13" thickBot="1" x14ac:dyDescent="0.3">
      <c r="A29" s="12" t="str">
        <f t="shared" si="0"/>
        <v>Vrijstaande woning</v>
      </c>
      <c r="B29" s="68"/>
      <c r="D29" s="38"/>
      <c r="E29" s="38"/>
      <c r="G29" s="13">
        <f t="shared" si="1"/>
        <v>0</v>
      </c>
    </row>
    <row r="30" spans="1:8" ht="13" thickBot="1" x14ac:dyDescent="0.3">
      <c r="A30" s="20" t="s">
        <v>23</v>
      </c>
      <c r="B30" s="53">
        <f>SUM(B22:B29)</f>
        <v>0</v>
      </c>
      <c r="C30" s="53">
        <f>+B30*B$19</f>
        <v>0</v>
      </c>
      <c r="D30" s="53"/>
      <c r="E30" s="53">
        <f>SUM(E22:E29)</f>
        <v>0</v>
      </c>
      <c r="F30" s="54">
        <f>+C30-E30</f>
        <v>0</v>
      </c>
      <c r="G30" s="55">
        <f>SUM(G22:G29)</f>
        <v>0</v>
      </c>
      <c r="H30" s="3"/>
    </row>
    <row r="31" spans="1:8" x14ac:dyDescent="0.25">
      <c r="A31" s="12" t="s">
        <v>24</v>
      </c>
      <c r="F31" s="33">
        <f>IF(B30=0,0,IF(F30&lt;0,0,F30/B30))</f>
        <v>0</v>
      </c>
      <c r="G31" s="11"/>
    </row>
    <row r="32" spans="1:8" x14ac:dyDescent="0.25">
      <c r="A32" s="12"/>
      <c r="G32" s="14"/>
    </row>
    <row r="33" spans="1:7" x14ac:dyDescent="0.25">
      <c r="A33" s="15" t="s">
        <v>1</v>
      </c>
      <c r="B33" s="30"/>
      <c r="C33" s="30"/>
      <c r="D33" s="30"/>
      <c r="E33" s="30"/>
      <c r="F33" s="30"/>
      <c r="G33" s="16">
        <f>+G30*F31</f>
        <v>0</v>
      </c>
    </row>
    <row r="34" spans="1:7" x14ac:dyDescent="0.25">
      <c r="A34" s="12"/>
      <c r="G34" s="11"/>
    </row>
    <row r="35" spans="1:7" x14ac:dyDescent="0.25">
      <c r="A35" s="12"/>
      <c r="G35" s="11"/>
    </row>
    <row r="36" spans="1:7" x14ac:dyDescent="0.25">
      <c r="A36" s="12" t="s">
        <v>8</v>
      </c>
      <c r="G36" s="11"/>
    </row>
    <row r="37" spans="1:7" ht="37.5" x14ac:dyDescent="0.25">
      <c r="A37" s="12"/>
      <c r="B37" s="2" t="s">
        <v>12</v>
      </c>
      <c r="C37" s="2" t="s">
        <v>5</v>
      </c>
      <c r="D37" s="2"/>
      <c r="E37" s="31" t="s">
        <v>15</v>
      </c>
      <c r="F37" s="2" t="s">
        <v>22</v>
      </c>
      <c r="G37" s="11"/>
    </row>
    <row r="38" spans="1:7" x14ac:dyDescent="0.25">
      <c r="A38" s="12" t="str">
        <f>+A22</f>
        <v>appartement tot 65 m2 GO</v>
      </c>
      <c r="B38">
        <f>+E22</f>
        <v>0</v>
      </c>
      <c r="E38">
        <f>+B38-C38</f>
        <v>0</v>
      </c>
      <c r="F38" s="32">
        <f>IF(B38=0,0,+B38/B41*E41)</f>
        <v>0</v>
      </c>
      <c r="G38" s="13">
        <f>IF(F38&lt;0,0,(F38*$B$10))</f>
        <v>0</v>
      </c>
    </row>
    <row r="39" spans="1:7" x14ac:dyDescent="0.25">
      <c r="A39" s="12" t="str">
        <f>+A24</f>
        <v>appartement 65 tot 130 m2 GO</v>
      </c>
      <c r="B39">
        <f>+E24</f>
        <v>0</v>
      </c>
      <c r="E39">
        <f>+B39-C39</f>
        <v>0</v>
      </c>
      <c r="F39" s="32">
        <f>IF(B39=0,0,+B39/B41*E41)</f>
        <v>0</v>
      </c>
      <c r="G39" s="13">
        <f>IF(F39&lt;0,0,(F39*$B$11))</f>
        <v>0</v>
      </c>
    </row>
    <row r="40" spans="1:7" x14ac:dyDescent="0.25">
      <c r="A40" s="12" t="s">
        <v>17</v>
      </c>
      <c r="B40">
        <f>+E26</f>
        <v>0</v>
      </c>
      <c r="E40">
        <f>+B40-C40</f>
        <v>0</v>
      </c>
      <c r="F40" s="32">
        <f>IF(B40=0,0,+B40/B41*E41)</f>
        <v>0</v>
      </c>
      <c r="G40" s="13">
        <f>IF(F40&lt;0,0,(F40*$B$14))</f>
        <v>0</v>
      </c>
    </row>
    <row r="41" spans="1:7" x14ac:dyDescent="0.25">
      <c r="A41" s="12" t="s">
        <v>29</v>
      </c>
      <c r="B41">
        <f>SUM(B38:B40)</f>
        <v>0</v>
      </c>
      <c r="C41">
        <f>+B42*0.3</f>
        <v>0</v>
      </c>
      <c r="E41" s="32">
        <f>+B41-C41</f>
        <v>0</v>
      </c>
      <c r="F41" s="32"/>
      <c r="G41" s="11"/>
    </row>
    <row r="42" spans="1:7" x14ac:dyDescent="0.25">
      <c r="A42" s="12" t="s">
        <v>30</v>
      </c>
      <c r="B42">
        <f>+B30</f>
        <v>0</v>
      </c>
      <c r="E42" s="32"/>
      <c r="F42" s="32"/>
      <c r="G42" s="11"/>
    </row>
    <row r="43" spans="1:7" x14ac:dyDescent="0.25">
      <c r="A43" s="12"/>
      <c r="E43" s="32"/>
      <c r="F43" s="32"/>
      <c r="G43" s="11"/>
    </row>
    <row r="44" spans="1:7" hidden="1" x14ac:dyDescent="0.25">
      <c r="A44" s="12"/>
      <c r="G44" s="13">
        <f>SUM(G38:G40)</f>
        <v>0</v>
      </c>
    </row>
    <row r="45" spans="1:7" x14ac:dyDescent="0.25">
      <c r="A45" s="15" t="s">
        <v>8</v>
      </c>
      <c r="B45" s="30"/>
      <c r="C45" s="30"/>
      <c r="D45" s="30"/>
      <c r="E45" s="30"/>
      <c r="F45" s="30"/>
      <c r="G45" s="16">
        <f>IF(+$G$44&lt;0,0,(G38+G39+G40))</f>
        <v>0</v>
      </c>
    </row>
    <row r="46" spans="1:7" ht="13" thickBot="1" x14ac:dyDescent="0.3">
      <c r="A46" s="17"/>
      <c r="B46" s="18"/>
      <c r="C46" s="18"/>
      <c r="D46" s="18"/>
      <c r="E46" s="18"/>
      <c r="F46" s="18"/>
      <c r="G46" s="19"/>
    </row>
    <row r="47" spans="1:7" ht="13" thickTop="1" x14ac:dyDescent="0.25">
      <c r="A47" s="1"/>
    </row>
  </sheetData>
  <sheetProtection algorithmName="SHA-512" hashValue="MTzqKBsQKBEw6TH96xZm94baB0QBoizi4twbJkDJIGqOeObeciZs0E6dtgJCozpvXasG2Af+6lQ3KM1e4//Xog==" saltValue="q5CaBM5h4kHkeDsFDJfU9w==" spinCount="100000" sheet="1" objects="1" scenarios="1"/>
  <protectedRanges>
    <protectedRange algorithmName="SHA-512" hashValue="fiQ8iDJZjMOyQaY5I+dOY02A5au52uqhSyPl2sL3K1FM7QzqJOYiEL/+h2reC8qCTDdNzNot/7tUU0BmOtzz5g==" saltValue="h7u/IN4nrlj8kp5No19noQ==" spinCount="100000" sqref="B22:B29" name="aantal totaal"/>
    <protectedRange algorithmName="SHA-512" hashValue="+UqFFaLqAJ+So2z9j0VtjLagiLDyuLPdCyZqmkGQP0q3NcwHJm2NXFw/KJ8K5dujWIkUkC5eXPyGIbI5v6Hqjg==" saltValue="ACffVPuvszW8CkVhiUamnw==" spinCount="100000" sqref="D24" name="sociale huur 65 m2 of meer"/>
    <protectedRange algorithmName="SHA-512" hashValue="5HYplY7+Csk3OF5xTjhO0k3tRETXE1cKqu1O+WdpUj/TuXULljvEvQ2gcRR1K5Za3RjbkzVVbiorAoDgYokEeQ==" saltValue="QBDfOtvSjs17W9fGRgvakg==" spinCount="100000" sqref="D22" name="sociale huur tot 65 m2"/>
    <protectedRange algorithmName="SHA-512" hashValue="cUJbdM+R4BJuk98EDR1Bu9RQoU9mXj/GoWT2HlxpVoPIuU79uxF7jkRjC4d5rbB7xG+fD3iarXtLiGI1Vrl6Aw==" saltValue="x6lHnu1luX5Ii+Qo2b4g6A==" spinCount="100000" sqref="D26:D29" name="sociale huur grondgebonden"/>
  </protectedRanges>
  <mergeCells count="3">
    <mergeCell ref="A3:G3"/>
    <mergeCell ref="A6:G6"/>
    <mergeCell ref="D18:E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DE2-9F83-488A-A8C6-30F8AF0DDEA5}">
  <dimension ref="A1:F35"/>
  <sheetViews>
    <sheetView topLeftCell="A18" workbookViewId="0">
      <selection activeCell="H36" sqref="H36"/>
    </sheetView>
  </sheetViews>
  <sheetFormatPr defaultRowHeight="12.5" x14ac:dyDescent="0.25"/>
  <cols>
    <col min="1" max="1" width="35.81640625" customWidth="1"/>
    <col min="2" max="2" width="12.1796875" customWidth="1"/>
    <col min="3" max="3" width="12" customWidth="1"/>
    <col min="4" max="4" width="13.54296875" customWidth="1"/>
    <col min="5" max="5" width="12.1796875" customWidth="1"/>
    <col min="6" max="6" width="18.54296875" customWidth="1"/>
  </cols>
  <sheetData>
    <row r="1" spans="1:6" ht="13" x14ac:dyDescent="0.3">
      <c r="A1" s="21" t="s">
        <v>0</v>
      </c>
    </row>
    <row r="2" spans="1:6" ht="13.5" thickBot="1" x14ac:dyDescent="0.35">
      <c r="A2" s="21"/>
    </row>
    <row r="3" spans="1:6" ht="13" thickBot="1" x14ac:dyDescent="0.3">
      <c r="A3" s="20" t="s">
        <v>13</v>
      </c>
      <c r="B3" s="37" t="s">
        <v>31</v>
      </c>
    </row>
    <row r="5" spans="1:6" ht="50" x14ac:dyDescent="0.25">
      <c r="A5" t="s">
        <v>9</v>
      </c>
      <c r="B5" s="2" t="s">
        <v>19</v>
      </c>
      <c r="C5" s="2"/>
      <c r="D5" s="2"/>
    </row>
    <row r="7" spans="1:6" x14ac:dyDescent="0.25">
      <c r="A7" s="1" t="str">
        <f>'rekentool totaal'!A10</f>
        <v>appartement tot 65 m2 GO</v>
      </c>
      <c r="B7" s="5">
        <f>'rekentool totaal'!B10</f>
        <v>35000</v>
      </c>
      <c r="C7" s="5"/>
    </row>
    <row r="8" spans="1:6" x14ac:dyDescent="0.25">
      <c r="A8" s="1" t="str">
        <f>'rekentool totaal'!A11</f>
        <v>appartement 65 tot 130 m2 GO</v>
      </c>
      <c r="B8" s="5">
        <f>'rekentool totaal'!B11</f>
        <v>70000</v>
      </c>
      <c r="C8" s="5"/>
    </row>
    <row r="9" spans="1:6" x14ac:dyDescent="0.25">
      <c r="A9" s="1" t="str">
        <f>'rekentool totaal'!A12</f>
        <v>appartement 130 of meer m2 GO</v>
      </c>
      <c r="B9" s="5">
        <f>'rekentool totaal'!B12</f>
        <v>130000</v>
      </c>
      <c r="C9" s="5"/>
    </row>
    <row r="10" spans="1:6" x14ac:dyDescent="0.25">
      <c r="A10" t="str">
        <f>'rekentool totaal'!A13</f>
        <v>betaalbare koop of middeldure huur</v>
      </c>
      <c r="B10" s="5">
        <f>'rekentool totaal'!B13</f>
        <v>40000</v>
      </c>
      <c r="C10" s="5"/>
    </row>
    <row r="11" spans="1:6" x14ac:dyDescent="0.25">
      <c r="A11" t="str">
        <f>'rekentool totaal'!A14</f>
        <v>Rijwoning</v>
      </c>
      <c r="B11" s="4">
        <f>'rekentool totaal'!B14</f>
        <v>85000</v>
      </c>
      <c r="C11" s="4"/>
    </row>
    <row r="12" spans="1:6" x14ac:dyDescent="0.25">
      <c r="A12" t="str">
        <f>'rekentool totaal'!A15</f>
        <v>twee onder een kap woning</v>
      </c>
      <c r="B12" s="4">
        <f>'rekentool totaal'!B15</f>
        <v>130000</v>
      </c>
      <c r="C12" s="4"/>
    </row>
    <row r="13" spans="1:6" x14ac:dyDescent="0.25">
      <c r="A13" t="str">
        <f>'rekentool totaal'!A16</f>
        <v>Vrijstaande woning</v>
      </c>
      <c r="B13" s="4">
        <f>'rekentool totaal'!B16</f>
        <v>250000</v>
      </c>
      <c r="C13" s="4"/>
    </row>
    <row r="14" spans="1:6" ht="13" thickBot="1" x14ac:dyDescent="0.3">
      <c r="B14" s="4"/>
      <c r="C14" s="4"/>
    </row>
    <row r="15" spans="1:6" ht="27.65" customHeight="1" thickBot="1" x14ac:dyDescent="0.35">
      <c r="A15" s="63" t="s">
        <v>33</v>
      </c>
      <c r="B15" s="64"/>
      <c r="C15" s="64"/>
      <c r="D15" s="64"/>
      <c r="E15" s="64"/>
      <c r="F15" s="65"/>
    </row>
    <row r="16" spans="1:6" ht="13" thickBot="1" x14ac:dyDescent="0.3">
      <c r="A16" s="12" t="s">
        <v>1</v>
      </c>
      <c r="F16" s="11"/>
    </row>
    <row r="17" spans="1:6" ht="13" thickBot="1" x14ac:dyDescent="0.3">
      <c r="A17" s="10" t="s">
        <v>6</v>
      </c>
      <c r="B17" s="6">
        <v>0.3</v>
      </c>
      <c r="F17" s="11"/>
    </row>
    <row r="18" spans="1:6" ht="13" thickBot="1" x14ac:dyDescent="0.3">
      <c r="A18" s="12"/>
      <c r="F18" s="11"/>
    </row>
    <row r="19" spans="1:6" ht="38" thickBot="1" x14ac:dyDescent="0.3">
      <c r="A19" s="26" t="s">
        <v>2</v>
      </c>
      <c r="B19" s="27" t="s">
        <v>4</v>
      </c>
      <c r="C19" s="27" t="s">
        <v>5</v>
      </c>
      <c r="D19" s="27" t="s">
        <v>12</v>
      </c>
      <c r="E19" s="28" t="s">
        <v>20</v>
      </c>
      <c r="F19" s="29" t="s">
        <v>10</v>
      </c>
    </row>
    <row r="20" spans="1:6" ht="13" thickBot="1" x14ac:dyDescent="0.3">
      <c r="A20" s="12" t="str">
        <f>'rekentool totaal'!A22</f>
        <v>appartement tot 65 m2 GO</v>
      </c>
      <c r="B20" s="48">
        <f>'rekentool totaal'!B22</f>
        <v>0</v>
      </c>
      <c r="D20" s="47">
        <f>'rekentool totaal'!E22</f>
        <v>0</v>
      </c>
      <c r="F20" s="13">
        <f>+B20*B7</f>
        <v>0</v>
      </c>
    </row>
    <row r="21" spans="1:6" ht="13" thickBot="1" x14ac:dyDescent="0.3">
      <c r="A21" s="12" t="str">
        <f>'rekentool totaal'!A23</f>
        <v>appartement betaalbaar 65 m2 GO of meer</v>
      </c>
      <c r="B21" s="49">
        <f>'rekentool totaal'!$B$23</f>
        <v>0</v>
      </c>
      <c r="D21" s="38"/>
      <c r="F21" s="13">
        <f>+B21*B10</f>
        <v>0</v>
      </c>
    </row>
    <row r="22" spans="1:6" ht="13" thickBot="1" x14ac:dyDescent="0.3">
      <c r="A22" s="12" t="str">
        <f>'rekentool totaal'!A24</f>
        <v>appartement 65 tot 130 m2 GO</v>
      </c>
      <c r="B22" s="49">
        <f>'rekentool totaal'!B24</f>
        <v>0</v>
      </c>
      <c r="D22" s="47">
        <f>'rekentool totaal'!$E$24</f>
        <v>0</v>
      </c>
      <c r="F22" s="13">
        <f t="shared" ref="F22:F27" si="0">+B22*B8</f>
        <v>0</v>
      </c>
    </row>
    <row r="23" spans="1:6" ht="13" thickBot="1" x14ac:dyDescent="0.3">
      <c r="A23" s="12" t="str">
        <f>'rekentool totaal'!A25</f>
        <v>appartement 130 of meer m2 GO</v>
      </c>
      <c r="B23" s="49">
        <f>'rekentool totaal'!B25</f>
        <v>0</v>
      </c>
      <c r="D23" s="38"/>
      <c r="F23" s="13">
        <f t="shared" si="0"/>
        <v>0</v>
      </c>
    </row>
    <row r="24" spans="1:6" x14ac:dyDescent="0.25">
      <c r="A24" s="24" t="str">
        <f>'rekentool totaal'!A26</f>
        <v>grondgebonden betaalbaar</v>
      </c>
      <c r="B24" s="50">
        <f>'rekentool totaal'!B26</f>
        <v>0</v>
      </c>
      <c r="C24" s="23"/>
      <c r="D24" s="51">
        <f>'rekentool totaal'!E26</f>
        <v>0</v>
      </c>
      <c r="E24" s="23"/>
      <c r="F24" s="25">
        <f t="shared" si="0"/>
        <v>0</v>
      </c>
    </row>
    <row r="25" spans="1:6" ht="13" thickBot="1" x14ac:dyDescent="0.3">
      <c r="A25" s="12" t="str">
        <f>'rekentool totaal'!A27</f>
        <v>Rijwoning</v>
      </c>
      <c r="B25" s="49">
        <f>'rekentool totaal'!B27</f>
        <v>0</v>
      </c>
      <c r="D25" s="52">
        <f>'rekentool totaal'!E27</f>
        <v>0</v>
      </c>
      <c r="F25" s="13">
        <f t="shared" si="0"/>
        <v>0</v>
      </c>
    </row>
    <row r="26" spans="1:6" x14ac:dyDescent="0.25">
      <c r="A26" s="12" t="str">
        <f>'rekentool totaal'!A28</f>
        <v>twee onder een kap woning</v>
      </c>
      <c r="B26" s="49">
        <f>'rekentool totaal'!B28</f>
        <v>0</v>
      </c>
      <c r="D26" s="38"/>
      <c r="F26" s="13">
        <f t="shared" si="0"/>
        <v>0</v>
      </c>
    </row>
    <row r="27" spans="1:6" ht="13" thickBot="1" x14ac:dyDescent="0.3">
      <c r="A27" s="12" t="str">
        <f>'rekentool totaal'!A29</f>
        <v>Vrijstaande woning</v>
      </c>
      <c r="B27" s="49">
        <f>'rekentool totaal'!B29</f>
        <v>0</v>
      </c>
      <c r="D27" s="38"/>
      <c r="F27" s="13">
        <f t="shared" si="0"/>
        <v>0</v>
      </c>
    </row>
    <row r="28" spans="1:6" ht="13" thickBot="1" x14ac:dyDescent="0.3">
      <c r="A28" s="20" t="s">
        <v>23</v>
      </c>
      <c r="B28" s="53">
        <f>SUM(B20:B27)</f>
        <v>0</v>
      </c>
      <c r="C28" s="53">
        <f>+B28*B$17</f>
        <v>0</v>
      </c>
      <c r="D28" s="53">
        <f>SUM(D20:D27)</f>
        <v>0</v>
      </c>
      <c r="E28" s="56">
        <f>+ROUND(C28-D28,1)</f>
        <v>0</v>
      </c>
      <c r="F28" s="55">
        <f>SUM(F20:F27)</f>
        <v>0</v>
      </c>
    </row>
    <row r="29" spans="1:6" x14ac:dyDescent="0.25">
      <c r="A29" s="12" t="s">
        <v>24</v>
      </c>
      <c r="E29" s="36">
        <f>IF(B28=0,0,IF(E28&lt;0,0,E28/B28))</f>
        <v>0</v>
      </c>
      <c r="F29" s="11"/>
    </row>
    <row r="30" spans="1:6" x14ac:dyDescent="0.25">
      <c r="A30" s="12"/>
      <c r="E30" s="36"/>
      <c r="F30" s="11"/>
    </row>
    <row r="31" spans="1:6" ht="13" thickBot="1" x14ac:dyDescent="0.3">
      <c r="A31" s="12" t="s">
        <v>43</v>
      </c>
      <c r="F31" s="14">
        <f>IF(B28=0,0,F28/B28)</f>
        <v>0</v>
      </c>
    </row>
    <row r="32" spans="1:6" ht="13.5" thickBot="1" x14ac:dyDescent="0.35">
      <c r="A32" s="42" t="s">
        <v>1</v>
      </c>
      <c r="B32" s="43"/>
      <c r="C32" s="43"/>
      <c r="D32" s="43"/>
      <c r="E32" s="43"/>
      <c r="F32" s="44">
        <f>+F28*E29</f>
        <v>0</v>
      </c>
    </row>
    <row r="33" spans="1:6" ht="13" thickBot="1" x14ac:dyDescent="0.3">
      <c r="A33" s="17"/>
      <c r="B33" s="18"/>
      <c r="C33" s="18"/>
      <c r="D33" s="18"/>
      <c r="E33" s="18"/>
      <c r="F33" s="19"/>
    </row>
    <row r="34" spans="1:6" ht="13.5" thickTop="1" thickBot="1" x14ac:dyDescent="0.3"/>
    <row r="35" spans="1:6" ht="25" customHeight="1" thickBot="1" x14ac:dyDescent="0.3">
      <c r="A35" s="72" t="s">
        <v>44</v>
      </c>
      <c r="B35" s="64"/>
      <c r="C35" s="64"/>
      <c r="D35" s="64"/>
      <c r="E35" s="64"/>
      <c r="F35" s="65"/>
    </row>
  </sheetData>
  <sheetProtection algorithmName="SHA-512" hashValue="TlwyREUY5ykTIGYaf1/fMCoTBrkeXFCK2hUq+mauS3swGwG29FN+Q8DCEbjVc84sjFhztgKiE9VbFIQANYdR7Q==" saltValue="amWTBRnDEgYCdt2ZOd7Ftg==" spinCount="100000" sheet="1" objects="1" scenarios="1" selectLockedCells="1" selectUnlockedCells="1"/>
  <mergeCells count="2">
    <mergeCell ref="A15:F15"/>
    <mergeCell ref="A35:F3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2F15-FC6C-4E1F-9D0D-338E53B05AC2}">
  <dimension ref="A1:F47"/>
  <sheetViews>
    <sheetView tabSelected="1" topLeftCell="A24" workbookViewId="0">
      <selection activeCell="J38" sqref="J38"/>
    </sheetView>
  </sheetViews>
  <sheetFormatPr defaultRowHeight="12.5" x14ac:dyDescent="0.25"/>
  <cols>
    <col min="1" max="1" width="36.54296875" customWidth="1"/>
    <col min="2" max="2" width="12.1796875" customWidth="1"/>
    <col min="3" max="3" width="12" customWidth="1"/>
    <col min="4" max="4" width="13.54296875" customWidth="1"/>
    <col min="5" max="5" width="12.1796875" customWidth="1"/>
    <col min="6" max="6" width="18.54296875" customWidth="1"/>
  </cols>
  <sheetData>
    <row r="1" spans="1:6" ht="13" x14ac:dyDescent="0.3">
      <c r="A1" s="21" t="s">
        <v>0</v>
      </c>
    </row>
    <row r="2" spans="1:6" ht="13.5" thickBot="1" x14ac:dyDescent="0.35">
      <c r="A2" s="21"/>
    </row>
    <row r="3" spans="1:6" ht="13" thickBot="1" x14ac:dyDescent="0.3">
      <c r="A3" s="20" t="s">
        <v>13</v>
      </c>
      <c r="B3" s="37" t="s">
        <v>31</v>
      </c>
    </row>
    <row r="5" spans="1:6" ht="50" x14ac:dyDescent="0.25">
      <c r="A5" t="s">
        <v>9</v>
      </c>
      <c r="B5" s="2" t="s">
        <v>19</v>
      </c>
      <c r="C5" s="2"/>
      <c r="D5" s="2"/>
    </row>
    <row r="7" spans="1:6" x14ac:dyDescent="0.25">
      <c r="A7" s="1" t="str">
        <f>'rekentool totaal'!A10</f>
        <v>appartement tot 65 m2 GO</v>
      </c>
      <c r="B7" s="5">
        <f>'rekentool totaal'!B10</f>
        <v>35000</v>
      </c>
      <c r="C7" s="5"/>
    </row>
    <row r="8" spans="1:6" x14ac:dyDescent="0.25">
      <c r="A8" s="1" t="str">
        <f>'rekentool totaal'!A11</f>
        <v>appartement 65 tot 130 m2 GO</v>
      </c>
      <c r="B8" s="5">
        <f>'rekentool totaal'!B11</f>
        <v>70000</v>
      </c>
      <c r="C8" s="5"/>
    </row>
    <row r="9" spans="1:6" x14ac:dyDescent="0.25">
      <c r="A9" s="1" t="str">
        <f>'rekentool totaal'!A12</f>
        <v>appartement 130 of meer m2 GO</v>
      </c>
      <c r="B9" s="5">
        <f>'rekentool totaal'!B12</f>
        <v>130000</v>
      </c>
      <c r="C9" s="5"/>
    </row>
    <row r="10" spans="1:6" x14ac:dyDescent="0.25">
      <c r="A10" t="str">
        <f>'rekentool totaal'!A13</f>
        <v>betaalbare koop of middeldure huur</v>
      </c>
      <c r="B10" s="5">
        <f>'rekentool totaal'!B13</f>
        <v>40000</v>
      </c>
      <c r="C10" s="5"/>
    </row>
    <row r="11" spans="1:6" x14ac:dyDescent="0.25">
      <c r="A11" t="str">
        <f>'rekentool totaal'!A14</f>
        <v>Rijwoning</v>
      </c>
      <c r="B11" s="4">
        <f>'rekentool totaal'!B14</f>
        <v>85000</v>
      </c>
      <c r="C11" s="4"/>
    </row>
    <row r="12" spans="1:6" x14ac:dyDescent="0.25">
      <c r="A12" t="str">
        <f>'rekentool totaal'!A15</f>
        <v>twee onder een kap woning</v>
      </c>
      <c r="B12" s="4">
        <f>'rekentool totaal'!B15</f>
        <v>130000</v>
      </c>
      <c r="C12" s="4"/>
    </row>
    <row r="13" spans="1:6" x14ac:dyDescent="0.25">
      <c r="A13" t="str">
        <f>'rekentool totaal'!A16</f>
        <v>Vrijstaande woning</v>
      </c>
      <c r="B13" s="4">
        <f>'rekentool totaal'!B16</f>
        <v>250000</v>
      </c>
      <c r="C13" s="4"/>
    </row>
    <row r="14" spans="1:6" ht="13" thickBot="1" x14ac:dyDescent="0.3">
      <c r="B14" s="4"/>
      <c r="C14" s="4"/>
    </row>
    <row r="15" spans="1:6" ht="43.5" customHeight="1" thickBot="1" x14ac:dyDescent="0.35">
      <c r="A15" s="63" t="s">
        <v>37</v>
      </c>
      <c r="B15" s="66"/>
      <c r="C15" s="66"/>
      <c r="D15" s="66"/>
      <c r="E15" s="66"/>
      <c r="F15" s="67"/>
    </row>
    <row r="16" spans="1:6" ht="13" thickBot="1" x14ac:dyDescent="0.3">
      <c r="A16" s="12" t="s">
        <v>21</v>
      </c>
      <c r="F16" s="11"/>
    </row>
    <row r="17" spans="1:6" ht="13" thickBot="1" x14ac:dyDescent="0.3">
      <c r="A17" s="10" t="s">
        <v>6</v>
      </c>
      <c r="B17" s="6">
        <v>0.3</v>
      </c>
      <c r="F17" s="11"/>
    </row>
    <row r="18" spans="1:6" ht="13" thickBot="1" x14ac:dyDescent="0.3">
      <c r="A18" s="12"/>
      <c r="F18" s="11"/>
    </row>
    <row r="19" spans="1:6" ht="38" thickBot="1" x14ac:dyDescent="0.3">
      <c r="A19" s="26" t="s">
        <v>2</v>
      </c>
      <c r="B19" s="27" t="s">
        <v>4</v>
      </c>
      <c r="C19" s="27" t="s">
        <v>5</v>
      </c>
      <c r="D19" s="27" t="s">
        <v>12</v>
      </c>
      <c r="E19" s="28" t="s">
        <v>20</v>
      </c>
      <c r="F19" s="29" t="s">
        <v>10</v>
      </c>
    </row>
    <row r="20" spans="1:6" ht="13" thickBot="1" x14ac:dyDescent="0.3">
      <c r="A20" s="12" t="str">
        <f>'rekentool totaal'!A22</f>
        <v>appartement tot 65 m2 GO</v>
      </c>
      <c r="B20" s="48">
        <f>'rekentool totaal'!B22</f>
        <v>0</v>
      </c>
      <c r="D20" s="47">
        <f>'rekentool totaal'!$E$22</f>
        <v>0</v>
      </c>
      <c r="F20" s="13">
        <f t="shared" ref="F20" si="0">+B20*B7</f>
        <v>0</v>
      </c>
    </row>
    <row r="21" spans="1:6" ht="13" thickBot="1" x14ac:dyDescent="0.3">
      <c r="A21" s="12" t="str">
        <f>'rekentool totaal'!A23</f>
        <v>appartement betaalbaar 65 m2 GO of meer</v>
      </c>
      <c r="B21" s="49">
        <f>'rekentool totaal'!$B$23</f>
        <v>0</v>
      </c>
      <c r="D21" s="38"/>
      <c r="F21" s="13">
        <f>+B21*B10</f>
        <v>0</v>
      </c>
    </row>
    <row r="22" spans="1:6" ht="13" thickBot="1" x14ac:dyDescent="0.3">
      <c r="A22" s="12" t="str">
        <f>'rekentool totaal'!A24</f>
        <v>appartement 65 tot 130 m2 GO</v>
      </c>
      <c r="B22" s="49">
        <f>'rekentool totaal'!B24</f>
        <v>0</v>
      </c>
      <c r="D22" s="47">
        <f>'rekentool totaal'!$E$24</f>
        <v>0</v>
      </c>
      <c r="F22" s="13">
        <f t="shared" ref="F22:F27" si="1">+B22*B8</f>
        <v>0</v>
      </c>
    </row>
    <row r="23" spans="1:6" ht="13" thickBot="1" x14ac:dyDescent="0.3">
      <c r="A23" s="12" t="str">
        <f>'rekentool totaal'!A25</f>
        <v>appartement 130 of meer m2 GO</v>
      </c>
      <c r="B23" s="49">
        <f>'rekentool totaal'!B25</f>
        <v>0</v>
      </c>
      <c r="D23" s="38"/>
      <c r="F23" s="13">
        <f t="shared" si="1"/>
        <v>0</v>
      </c>
    </row>
    <row r="24" spans="1:6" x14ac:dyDescent="0.25">
      <c r="A24" s="24" t="str">
        <f>'rekentool totaal'!A26</f>
        <v>grondgebonden betaalbaar</v>
      </c>
      <c r="B24" s="50">
        <f>'rekentool totaal'!B26</f>
        <v>0</v>
      </c>
      <c r="C24" s="23"/>
      <c r="D24" s="51">
        <f>'rekentool totaal'!E26</f>
        <v>0</v>
      </c>
      <c r="E24" s="23"/>
      <c r="F24" s="25">
        <f t="shared" si="1"/>
        <v>0</v>
      </c>
    </row>
    <row r="25" spans="1:6" ht="13" thickBot="1" x14ac:dyDescent="0.3">
      <c r="A25" s="12" t="str">
        <f>'rekentool totaal'!A27</f>
        <v>Rijwoning</v>
      </c>
      <c r="B25" s="49">
        <f>'rekentool totaal'!B27</f>
        <v>0</v>
      </c>
      <c r="D25" s="52">
        <f>'rekentool totaal'!E27</f>
        <v>0</v>
      </c>
      <c r="F25" s="13">
        <f t="shared" si="1"/>
        <v>0</v>
      </c>
    </row>
    <row r="26" spans="1:6" x14ac:dyDescent="0.25">
      <c r="A26" s="12" t="str">
        <f>'rekentool totaal'!A28</f>
        <v>twee onder een kap woning</v>
      </c>
      <c r="B26" s="49">
        <f>'rekentool totaal'!B28</f>
        <v>0</v>
      </c>
      <c r="D26" s="38"/>
      <c r="F26" s="13">
        <f t="shared" si="1"/>
        <v>0</v>
      </c>
    </row>
    <row r="27" spans="1:6" ht="13" thickBot="1" x14ac:dyDescent="0.3">
      <c r="A27" s="12" t="str">
        <f>'rekentool totaal'!A29</f>
        <v>Vrijstaande woning</v>
      </c>
      <c r="B27" s="49">
        <f>'rekentool totaal'!B29</f>
        <v>0</v>
      </c>
      <c r="D27" s="38"/>
      <c r="F27" s="13">
        <f t="shared" si="1"/>
        <v>0</v>
      </c>
    </row>
    <row r="28" spans="1:6" ht="13" thickBot="1" x14ac:dyDescent="0.3">
      <c r="A28" s="20" t="s">
        <v>23</v>
      </c>
      <c r="B28" s="53">
        <f>SUM(B20:B27)</f>
        <v>0</v>
      </c>
      <c r="C28" s="53">
        <f>+B28*B$17</f>
        <v>0</v>
      </c>
      <c r="D28" s="53">
        <f>SUM(D20:D27)</f>
        <v>0</v>
      </c>
      <c r="E28" s="54">
        <f>+C28-D28</f>
        <v>0</v>
      </c>
      <c r="F28" s="55">
        <f>SUM(F20:F27)</f>
        <v>0</v>
      </c>
    </row>
    <row r="29" spans="1:6" x14ac:dyDescent="0.25">
      <c r="A29" s="12" t="s">
        <v>24</v>
      </c>
      <c r="E29" s="36">
        <f>IF(B28=0,0,IF(E28&lt;0,0,E28/B28))</f>
        <v>0</v>
      </c>
      <c r="F29" s="11"/>
    </row>
    <row r="30" spans="1:6" x14ac:dyDescent="0.25">
      <c r="A30" s="12"/>
      <c r="F30" s="14"/>
    </row>
    <row r="31" spans="1:6" ht="13" hidden="1" x14ac:dyDescent="0.3">
      <c r="A31" s="34" t="s">
        <v>1</v>
      </c>
      <c r="B31" s="21"/>
      <c r="C31" s="21"/>
      <c r="D31" s="21"/>
      <c r="E31" s="21"/>
      <c r="F31" s="35">
        <f>+F28*E29</f>
        <v>0</v>
      </c>
    </row>
    <row r="32" spans="1:6" ht="13" thickBot="1" x14ac:dyDescent="0.3">
      <c r="A32" s="12"/>
      <c r="F32" s="11"/>
    </row>
    <row r="33" spans="1:6" ht="13" thickTop="1" x14ac:dyDescent="0.25">
      <c r="A33" s="7"/>
      <c r="B33" s="8"/>
      <c r="C33" s="8"/>
      <c r="D33" s="8"/>
      <c r="E33" s="8"/>
      <c r="F33" s="9"/>
    </row>
    <row r="34" spans="1:6" x14ac:dyDescent="0.25">
      <c r="A34" s="12" t="s">
        <v>8</v>
      </c>
      <c r="F34" s="11"/>
    </row>
    <row r="35" spans="1:6" ht="37.5" x14ac:dyDescent="0.25">
      <c r="A35" s="12"/>
      <c r="B35" s="2" t="s">
        <v>12</v>
      </c>
      <c r="C35" s="2" t="s">
        <v>5</v>
      </c>
      <c r="D35" s="31" t="s">
        <v>15</v>
      </c>
      <c r="E35" s="2" t="s">
        <v>22</v>
      </c>
      <c r="F35" s="11"/>
    </row>
    <row r="36" spans="1:6" x14ac:dyDescent="0.25">
      <c r="A36" s="12" t="str">
        <f>+A20</f>
        <v>appartement tot 65 m2 GO</v>
      </c>
      <c r="B36">
        <f>+D20</f>
        <v>0</v>
      </c>
      <c r="E36" s="32">
        <f>IF(B36=0,0,+B36/B39*D39)</f>
        <v>0</v>
      </c>
      <c r="F36" s="13">
        <f>IF(E36&lt;0,0,(E36*$B$7))</f>
        <v>0</v>
      </c>
    </row>
    <row r="37" spans="1:6" x14ac:dyDescent="0.25">
      <c r="A37" s="12" t="str">
        <f>+A22</f>
        <v>appartement 65 tot 130 m2 GO</v>
      </c>
      <c r="B37">
        <f>+D22</f>
        <v>0</v>
      </c>
      <c r="E37" s="32">
        <f>IF(B37=0,0,+B37/B39*D39)</f>
        <v>0</v>
      </c>
      <c r="F37" s="13">
        <f>IF(E37&lt;0,0,(E37*$B$8))</f>
        <v>0</v>
      </c>
    </row>
    <row r="38" spans="1:6" x14ac:dyDescent="0.25">
      <c r="A38" s="12" t="s">
        <v>17</v>
      </c>
      <c r="B38">
        <f>+D24</f>
        <v>0</v>
      </c>
      <c r="E38" s="32">
        <f>IF(B38=0,0,+B38/B39*D39)</f>
        <v>0</v>
      </c>
      <c r="F38" s="13">
        <f>IF(E38&lt;0,0,(E38*$B$11))</f>
        <v>0</v>
      </c>
    </row>
    <row r="39" spans="1:6" x14ac:dyDescent="0.25">
      <c r="A39" s="12" t="s">
        <v>29</v>
      </c>
      <c r="B39">
        <f>SUM(B36:B38)</f>
        <v>0</v>
      </c>
      <c r="C39">
        <f>+B40*0.3</f>
        <v>0</v>
      </c>
      <c r="D39" s="32">
        <f>+B39-C39</f>
        <v>0</v>
      </c>
      <c r="E39" s="32"/>
      <c r="F39" s="11"/>
    </row>
    <row r="40" spans="1:6" x14ac:dyDescent="0.25">
      <c r="A40" s="12" t="s">
        <v>30</v>
      </c>
      <c r="B40">
        <f>+B28</f>
        <v>0</v>
      </c>
      <c r="D40" s="32"/>
      <c r="E40" s="32"/>
      <c r="F40" s="11"/>
    </row>
    <row r="41" spans="1:6" x14ac:dyDescent="0.25">
      <c r="A41" s="12"/>
      <c r="D41" s="32"/>
      <c r="E41" s="32"/>
      <c r="F41" s="11"/>
    </row>
    <row r="42" spans="1:6" ht="13" thickBot="1" x14ac:dyDescent="0.3">
      <c r="A42" s="12" t="s">
        <v>45</v>
      </c>
      <c r="D42" s="32"/>
      <c r="E42" s="32"/>
      <c r="F42" s="40">
        <f>IF(D39=0,0,F45/D39)</f>
        <v>0</v>
      </c>
    </row>
    <row r="43" spans="1:6" hidden="1" x14ac:dyDescent="0.25">
      <c r="A43" s="12"/>
      <c r="F43" s="13">
        <f>SUM(F36:F38)</f>
        <v>0</v>
      </c>
    </row>
    <row r="44" spans="1:6" ht="13.5" hidden="1" thickBot="1" x14ac:dyDescent="0.35">
      <c r="A44" s="12"/>
      <c r="B44" s="21"/>
      <c r="C44" s="21"/>
      <c r="D44" s="21"/>
      <c r="E44" s="21"/>
      <c r="F44" s="39">
        <f>IF(+$F$43&lt;0,0,(F36+F37+F38))</f>
        <v>0</v>
      </c>
    </row>
    <row r="45" spans="1:6" s="21" customFormat="1" ht="13.5" thickBot="1" x14ac:dyDescent="0.35">
      <c r="A45" s="42" t="s">
        <v>21</v>
      </c>
      <c r="B45" s="43"/>
      <c r="C45" s="43"/>
      <c r="D45" s="43"/>
      <c r="E45" s="43"/>
      <c r="F45" s="45">
        <f>ROUND(F44,-3)</f>
        <v>0</v>
      </c>
    </row>
    <row r="46" spans="1:6" ht="13" thickBot="1" x14ac:dyDescent="0.3"/>
    <row r="47" spans="1:6" ht="26" customHeight="1" thickBot="1" x14ac:dyDescent="0.3">
      <c r="A47" s="72" t="s">
        <v>46</v>
      </c>
      <c r="B47" s="64"/>
      <c r="C47" s="64"/>
      <c r="D47" s="64"/>
      <c r="E47" s="64"/>
      <c r="F47" s="65"/>
    </row>
  </sheetData>
  <sheetProtection algorithmName="SHA-512" hashValue="PNrCBt3iNXNTaG076HIlpmEE+YyxJ08blc9dDfV/YBsspB2yfrztIt1jga/C442efYeqVL189ZiNnjJHxLr0tA==" saltValue="AT4NEuhzXQmumlM6GE9BfQ==" spinCount="100000" sheet="1" objects="1" scenarios="1" selectLockedCells="1" selectUnlockedCells="1"/>
  <mergeCells count="2">
    <mergeCell ref="A15:F15"/>
    <mergeCell ref="A47:F4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rekentool totaal</vt:lpstr>
      <vt:lpstr>berekening afdracht</vt:lpstr>
      <vt:lpstr>berekening subsidie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Fokke de Jong</dc:creator>
  <cp:lastModifiedBy>Fokke de Jong</cp:lastModifiedBy>
  <dcterms:created xsi:type="dcterms:W3CDTF">2025-02-20T15:51:43Z</dcterms:created>
  <dcterms:modified xsi:type="dcterms:W3CDTF">2025-10-17T14:02:48Z</dcterms:modified>
</cp:coreProperties>
</file>